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C DATA\Desktop\01 Backup\01 Work\FY 2024-25\SiMPL\01 Compliance\06 Fee Calculation Tool\"/>
    </mc:Choice>
  </mc:AlternateContent>
  <xr:revisionPtr revIDLastSave="0" documentId="13_ncr:1_{F18453E5-FCBA-44DD-8A25-A90E662911BB}" xr6:coauthVersionLast="47" xr6:coauthVersionMax="47" xr10:uidLastSave="{00000000-0000-0000-0000-000000000000}"/>
  <bookViews>
    <workbookView xWindow="-108" yWindow="-108" windowWidth="23256" windowHeight="12576" tabRatio="762" xr2:uid="{DFB494FB-BA3B-4058-87B8-95CB3AE7FD64}"/>
  </bookViews>
  <sheets>
    <sheet name="Fixed Fees Only" sheetId="1" r:id="rId1"/>
    <sheet name="Fixed+Compounding HR of 10% "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4" l="1"/>
  <c r="H8" i="4" s="1"/>
  <c r="E8" i="4"/>
  <c r="F8" i="4" s="1"/>
  <c r="G8" i="4" l="1"/>
  <c r="I8" i="4" s="1"/>
  <c r="J8" i="4" s="1"/>
  <c r="K8" i="4" l="1"/>
  <c r="L8" i="4" s="1"/>
  <c r="H9" i="4" l="1"/>
  <c r="C9" i="4"/>
  <c r="E9" i="4" l="1"/>
  <c r="F9" i="4"/>
  <c r="G9" i="4" l="1"/>
  <c r="I9" i="4" s="1"/>
  <c r="J9" i="4" s="1"/>
  <c r="K9" i="4" s="1"/>
  <c r="L9" i="4" s="1"/>
  <c r="C10" i="4" l="1"/>
  <c r="H10" i="4"/>
  <c r="E10" i="4" l="1"/>
  <c r="F10" i="4"/>
  <c r="G10" i="4" l="1"/>
  <c r="I10" i="4" s="1"/>
  <c r="J10" i="4" s="1"/>
  <c r="K10" i="4" s="1"/>
  <c r="C11" i="4" l="1"/>
  <c r="E11" i="4" s="1"/>
  <c r="L10" i="4"/>
  <c r="H11" i="4" s="1"/>
  <c r="F11" i="4" l="1"/>
  <c r="G11" i="4" s="1"/>
  <c r="I11" i="4" s="1"/>
  <c r="J11" i="4" s="1"/>
  <c r="K11" i="4" l="1"/>
  <c r="L11" i="4" s="1"/>
  <c r="H12" i="4" s="1"/>
  <c r="C12" i="4" l="1"/>
  <c r="E12" i="4" s="1"/>
  <c r="F12" i="4" s="1"/>
  <c r="G12" i="4" l="1"/>
  <c r="I12" i="4" s="1"/>
  <c r="J12" i="4" s="1"/>
  <c r="K12" i="4" l="1"/>
  <c r="L12" i="4" s="1"/>
  <c r="H13" i="4" s="1"/>
  <c r="C13" i="4" l="1"/>
  <c r="E13" i="4" s="1"/>
  <c r="F13" i="4" s="1"/>
  <c r="G13" i="4" l="1"/>
  <c r="I13" i="4" s="1"/>
  <c r="J13" i="4" s="1"/>
  <c r="K13" i="4" s="1"/>
  <c r="L13" i="4" s="1"/>
  <c r="H14" i="4" l="1"/>
  <c r="C14" i="4"/>
  <c r="E14" i="4" s="1"/>
  <c r="F14" i="4" l="1"/>
  <c r="G14" i="4" s="1"/>
  <c r="I14" i="4" l="1"/>
  <c r="J14" i="4" s="1"/>
  <c r="K14" i="4" s="1"/>
  <c r="L14" i="4" s="1"/>
  <c r="H15" i="4" l="1"/>
  <c r="C15" i="4"/>
  <c r="E15" i="4" l="1"/>
  <c r="F15" i="4" s="1"/>
  <c r="G15" i="4" s="1"/>
  <c r="I15" i="4" l="1"/>
  <c r="J15" i="4" s="1"/>
  <c r="K15" i="4" s="1"/>
  <c r="L15" i="4" s="1"/>
  <c r="H16" i="4" l="1"/>
  <c r="C16" i="4"/>
  <c r="E16" i="4" l="1"/>
  <c r="F16" i="4" s="1"/>
  <c r="G16" i="4" l="1"/>
  <c r="I16" i="4" s="1"/>
  <c r="J16" i="4" s="1"/>
  <c r="K16" i="4" s="1"/>
  <c r="L16" i="4" s="1"/>
  <c r="H17" i="4" l="1"/>
  <c r="C17" i="4"/>
  <c r="E17" i="4" s="1"/>
  <c r="F17" i="4" s="1"/>
  <c r="F18" i="4" s="1"/>
  <c r="G17" i="4" l="1"/>
  <c r="I17" i="4" l="1"/>
  <c r="J17" i="4" s="1"/>
  <c r="K17" i="4" l="1"/>
  <c r="L17" i="4" s="1"/>
  <c r="J18" i="4"/>
  <c r="E7" i="1" l="1"/>
  <c r="F7" i="1" l="1"/>
  <c r="G7" i="1" l="1"/>
  <c r="I7" i="1" s="1"/>
  <c r="C8" i="1" s="1"/>
  <c r="E8" i="1" l="1"/>
  <c r="F8" i="1"/>
  <c r="G8" i="1" l="1"/>
  <c r="I8" i="1" s="1"/>
  <c r="C9" i="1" s="1"/>
  <c r="E9" i="1" l="1"/>
  <c r="F9" i="1" l="1"/>
  <c r="G9" i="1" l="1"/>
  <c r="I9" i="1" s="1"/>
  <c r="C10" i="1" s="1"/>
  <c r="E10" i="1" l="1"/>
  <c r="F10" i="1" s="1"/>
  <c r="G10" i="1" l="1"/>
  <c r="I10" i="1" s="1"/>
  <c r="C11" i="1" s="1"/>
  <c r="E11" i="1" l="1"/>
  <c r="F11" i="1" s="1"/>
  <c r="G11" i="1" l="1"/>
  <c r="I11" i="1" s="1"/>
  <c r="C12" i="1" s="1"/>
  <c r="E12" i="1" l="1"/>
  <c r="F12" i="1"/>
  <c r="G12" i="1" l="1"/>
  <c r="I12" i="1" s="1"/>
  <c r="C13" i="1" s="1"/>
  <c r="E13" i="1" l="1"/>
  <c r="F13" i="1"/>
  <c r="G13" i="1" l="1"/>
  <c r="I13" i="1" s="1"/>
  <c r="C14" i="1" s="1"/>
  <c r="E14" i="1" s="1"/>
  <c r="F14" i="1" l="1"/>
  <c r="G14" i="1"/>
  <c r="I14" i="1" s="1"/>
  <c r="C15" i="1" s="1"/>
  <c r="E15" i="1" s="1"/>
  <c r="F15" i="1" l="1"/>
  <c r="G15" i="1" s="1"/>
  <c r="I15" i="1" s="1"/>
  <c r="C16" i="1" s="1"/>
  <c r="E16" i="1" s="1"/>
  <c r="F16" i="1" l="1"/>
  <c r="F17" i="1" s="1"/>
  <c r="G16" i="1" l="1"/>
  <c r="I16" i="1" s="1"/>
</calcChain>
</file>

<file path=xl/sharedStrings.xml><?xml version="1.0" encoding="utf-8"?>
<sst xmlns="http://schemas.openxmlformats.org/spreadsheetml/2006/main" count="68" uniqueCount="37">
  <si>
    <t>Post Return NAV</t>
  </si>
  <si>
    <t>Hurdle NAV</t>
  </si>
  <si>
    <t>Closing NAV</t>
  </si>
  <si>
    <t>NAV post Fixed Fee</t>
  </si>
  <si>
    <t>NA</t>
  </si>
  <si>
    <t>Amount in Rs.</t>
  </si>
  <si>
    <t>Financial Year</t>
  </si>
  <si>
    <t>Opening NAV</t>
  </si>
  <si>
    <t>Performance Fee (incl GST)</t>
  </si>
  <si>
    <t>Return Above Hurdle</t>
  </si>
  <si>
    <t>Post Performance Closing NAV</t>
  </si>
  <si>
    <t>High Watermark</t>
  </si>
  <si>
    <t>SiMPL Portfolio Return (TWRR)
Net of Fees and Exps</t>
  </si>
  <si>
    <t>SiMPL PMS : Fees Calculation - Fixed Management Fees Only</t>
  </si>
  <si>
    <t>SiMPL PMS : Fees Calculation - Fixed Management Fees + Performance Fees (Compounding of 10% Hurdle Rate)</t>
  </si>
  <si>
    <t>Year 1</t>
  </si>
  <si>
    <t>Year 2</t>
  </si>
  <si>
    <t>Year 3</t>
  </si>
  <si>
    <t>Year 4</t>
  </si>
  <si>
    <t>Year 5</t>
  </si>
  <si>
    <t>Year 6</t>
  </si>
  <si>
    <t>Year 7</t>
  </si>
  <si>
    <t>Year 8</t>
  </si>
  <si>
    <t>Year 9</t>
  </si>
  <si>
    <t>Year 10</t>
  </si>
  <si>
    <t>Total Fees charged over a period of 10 years</t>
  </si>
  <si>
    <t>Fixed Fee
(incl. GST @18%)</t>
  </si>
  <si>
    <t>Performance Fee 
(incl. GST @18%)</t>
  </si>
  <si>
    <t>Notes -</t>
  </si>
  <si>
    <t>2) The return numbers are net of fees and expenses.</t>
  </si>
  <si>
    <t>3) The maximum charge for Operating expenses is 0.50% of daily average AUM.</t>
  </si>
  <si>
    <t>4) For the first year of investment, highwater mark is assumed to be the same as the opening NAV at the beginning of the period.</t>
  </si>
  <si>
    <t>5) Fixed Management Fees are charged on a quarterly basis @0.25% on the daily weighted average portfolio value.</t>
  </si>
  <si>
    <t>4) Fixed Management Fees are charged on a quarterly basis @0.50% on the daily weighted average portfolio value.</t>
  </si>
  <si>
    <t>6) Performance Fees are charged @20% over the hurdle rate of 10%.</t>
  </si>
  <si>
    <t>7) The hurdle rate compounds (shortfall on hurdle rate in one year is carried forward to the next year) and the performance fee becomes applicable only when the shortfall has been made up for.</t>
  </si>
  <si>
    <t>1) This is a simplified illustration assuming no cash inflows/outflows. Actual fees will vary based on actual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</si>
</sst>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0"/>
      <color theme="1"/>
      <name val="Calibri"/>
      <family val="2"/>
      <scheme val="minor"/>
    </font>
    <font>
      <b/>
      <u/>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164" fontId="0" fillId="0" borderId="1" xfId="2" applyNumberFormat="1" applyFont="1" applyBorder="1" applyAlignment="1">
      <alignment horizontal="center" vertical="center"/>
    </xf>
    <xf numFmtId="0" fontId="0" fillId="0" borderId="1" xfId="0" applyBorder="1" applyAlignment="1">
      <alignment horizontal="center" vertical="center"/>
    </xf>
    <xf numFmtId="164" fontId="2" fillId="0" borderId="1" xfId="2" applyNumberFormat="1" applyFont="1" applyBorder="1" applyAlignment="1">
      <alignment horizontal="center" vertical="center"/>
    </xf>
    <xf numFmtId="9" fontId="3" fillId="2"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xf numFmtId="0" fontId="0" fillId="3" borderId="1" xfId="0" applyFill="1" applyBorder="1"/>
    <xf numFmtId="0" fontId="6" fillId="3" borderId="1" xfId="0" applyFont="1" applyFill="1" applyBorder="1"/>
    <xf numFmtId="0" fontId="7" fillId="0" borderId="0" xfId="0" applyFont="1"/>
    <xf numFmtId="0" fontId="0" fillId="0" borderId="0" xfId="0" applyAlignment="1">
      <alignment horizontal="center" vertical="center"/>
    </xf>
    <xf numFmtId="0" fontId="0" fillId="0" borderId="0" xfId="0" applyAlignment="1">
      <alignment horizontal="left" vertical="center"/>
    </xf>
    <xf numFmtId="165" fontId="0" fillId="0" borderId="1" xfId="1" applyNumberFormat="1" applyFont="1" applyBorder="1"/>
    <xf numFmtId="165" fontId="0" fillId="0" borderId="1" xfId="0" applyNumberFormat="1" applyBorder="1"/>
    <xf numFmtId="165" fontId="0" fillId="0" borderId="1" xfId="1" applyNumberFormat="1" applyFont="1" applyFill="1" applyBorder="1" applyAlignment="1">
      <alignment horizontal="center" vertical="center" wrapText="1"/>
    </xf>
    <xf numFmtId="165" fontId="3" fillId="3" borderId="1" xfId="0" applyNumberFormat="1" applyFont="1" applyFill="1" applyBorder="1"/>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xf>
    <xf numFmtId="0" fontId="5" fillId="4"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8" fillId="0" borderId="0" xfId="0"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BBF36-B200-41C5-AA9A-56AE3AC58793}">
  <dimension ref="B2:I23"/>
  <sheetViews>
    <sheetView showGridLines="0" tabSelected="1" zoomScale="105" zoomScaleNormal="105" workbookViewId="0"/>
  </sheetViews>
  <sheetFormatPr defaultRowHeight="14.4" x14ac:dyDescent="0.3"/>
  <cols>
    <col min="1" max="1" width="1.77734375" customWidth="1"/>
    <col min="2" max="3" width="14.33203125" bestFit="1" customWidth="1"/>
    <col min="4" max="4" width="24.109375" bestFit="1" customWidth="1"/>
    <col min="5" max="5" width="16" bestFit="1" customWidth="1"/>
    <col min="6" max="6" width="22.44140625" customWidth="1"/>
    <col min="7" max="7" width="19.109375" bestFit="1" customWidth="1"/>
    <col min="8" max="8" width="18.44140625" bestFit="1" customWidth="1"/>
    <col min="9" max="9" width="14.33203125" bestFit="1" customWidth="1"/>
    <col min="10" max="10" width="1.77734375" customWidth="1"/>
    <col min="11" max="11" width="13.33203125" bestFit="1" customWidth="1"/>
    <col min="12" max="12" width="14.33203125" bestFit="1" customWidth="1"/>
  </cols>
  <sheetData>
    <row r="2" spans="2:9" ht="18" x14ac:dyDescent="0.35">
      <c r="B2" s="11" t="s">
        <v>13</v>
      </c>
    </row>
    <row r="3" spans="2:9" ht="8.25" customHeight="1" x14ac:dyDescent="0.3"/>
    <row r="4" spans="2:9" x14ac:dyDescent="0.3">
      <c r="B4" s="18" t="s">
        <v>6</v>
      </c>
      <c r="C4" s="22" t="s">
        <v>5</v>
      </c>
      <c r="D4" s="22"/>
      <c r="E4" s="22"/>
      <c r="F4" s="22"/>
      <c r="G4" s="22"/>
      <c r="H4" s="22"/>
      <c r="I4" s="22"/>
    </row>
    <row r="5" spans="2:9" x14ac:dyDescent="0.3">
      <c r="B5" s="19"/>
      <c r="C5" s="18" t="s">
        <v>7</v>
      </c>
      <c r="D5" s="23" t="s">
        <v>12</v>
      </c>
      <c r="E5" s="18" t="s">
        <v>0</v>
      </c>
      <c r="F5" s="4">
        <v>0.02</v>
      </c>
      <c r="G5" s="18" t="s">
        <v>3</v>
      </c>
      <c r="H5" s="23" t="s">
        <v>8</v>
      </c>
      <c r="I5" s="18" t="s">
        <v>2</v>
      </c>
    </row>
    <row r="6" spans="2:9" ht="28.8" x14ac:dyDescent="0.3">
      <c r="B6" s="20"/>
      <c r="C6" s="20"/>
      <c r="D6" s="24"/>
      <c r="E6" s="20"/>
      <c r="F6" s="5" t="s">
        <v>26</v>
      </c>
      <c r="G6" s="20"/>
      <c r="H6" s="24"/>
      <c r="I6" s="20"/>
    </row>
    <row r="7" spans="2:9" x14ac:dyDescent="0.3">
      <c r="B7" s="2" t="s">
        <v>15</v>
      </c>
      <c r="C7" s="14">
        <v>5000000</v>
      </c>
      <c r="D7" s="1">
        <v>0.38200000000000001</v>
      </c>
      <c r="E7" s="14">
        <f>+C7*(1+D7)</f>
        <v>6910000.0000000009</v>
      </c>
      <c r="F7" s="14">
        <f>+AVERAGE(C7,E7)*F$5*1.18</f>
        <v>140538</v>
      </c>
      <c r="G7" s="15">
        <f t="shared" ref="G7:G16" si="0">E7-F7</f>
        <v>6769462.0000000009</v>
      </c>
      <c r="H7" s="2" t="s">
        <v>4</v>
      </c>
      <c r="I7" s="15">
        <f t="shared" ref="I7:I16" si="1">G7</f>
        <v>6769462.0000000009</v>
      </c>
    </row>
    <row r="8" spans="2:9" x14ac:dyDescent="0.3">
      <c r="B8" s="2" t="s">
        <v>16</v>
      </c>
      <c r="C8" s="14">
        <f t="shared" ref="C8:C16" si="2">I7</f>
        <v>6769462.0000000009</v>
      </c>
      <c r="D8" s="1">
        <v>0.82199999999999995</v>
      </c>
      <c r="E8" s="14">
        <f t="shared" ref="E8:E16" si="3">+C8*(1+D8)</f>
        <v>12333959.764000002</v>
      </c>
      <c r="F8" s="14">
        <f>+AVERAGE(C8,E8)*F$5*1.18</f>
        <v>225420.3768152</v>
      </c>
      <c r="G8" s="15">
        <f t="shared" si="0"/>
        <v>12108539.387184802</v>
      </c>
      <c r="H8" s="2" t="s">
        <v>4</v>
      </c>
      <c r="I8" s="15">
        <f t="shared" si="1"/>
        <v>12108539.387184802</v>
      </c>
    </row>
    <row r="9" spans="2:9" x14ac:dyDescent="0.3">
      <c r="B9" s="2" t="s">
        <v>17</v>
      </c>
      <c r="C9" s="14">
        <f t="shared" si="2"/>
        <v>12108539.387184802</v>
      </c>
      <c r="D9" s="3">
        <v>-7.9000000000000001E-2</v>
      </c>
      <c r="E9" s="14">
        <f t="shared" si="3"/>
        <v>11151964.775597204</v>
      </c>
      <c r="F9" s="14">
        <f>+AVERAGE(C9,E9)*F$5*1.18</f>
        <v>274473.94912082766</v>
      </c>
      <c r="G9" s="15">
        <f t="shared" si="0"/>
        <v>10877490.826476377</v>
      </c>
      <c r="H9" s="2" t="s">
        <v>4</v>
      </c>
      <c r="I9" s="15">
        <f t="shared" si="1"/>
        <v>10877490.826476377</v>
      </c>
    </row>
    <row r="10" spans="2:9" x14ac:dyDescent="0.3">
      <c r="B10" s="2" t="s">
        <v>18</v>
      </c>
      <c r="C10" s="14">
        <f t="shared" si="2"/>
        <v>10877490.826476377</v>
      </c>
      <c r="D10" s="1">
        <v>0.23699999999999999</v>
      </c>
      <c r="E10" s="14">
        <f t="shared" si="3"/>
        <v>13455456.152351279</v>
      </c>
      <c r="F10" s="14">
        <f>+AVERAGE(C10,E10)*F$5*1.18</f>
        <v>287128.77435016632</v>
      </c>
      <c r="G10" s="15">
        <f t="shared" si="0"/>
        <v>13168327.378001112</v>
      </c>
      <c r="H10" s="2" t="s">
        <v>4</v>
      </c>
      <c r="I10" s="15">
        <f t="shared" si="1"/>
        <v>13168327.378001112</v>
      </c>
    </row>
    <row r="11" spans="2:9" x14ac:dyDescent="0.3">
      <c r="B11" s="2" t="s">
        <v>19</v>
      </c>
      <c r="C11" s="14">
        <f t="shared" si="2"/>
        <v>13168327.378001112</v>
      </c>
      <c r="D11" s="1">
        <v>0.152</v>
      </c>
      <c r="E11" s="14">
        <f t="shared" si="3"/>
        <v>15169913.13945728</v>
      </c>
      <c r="F11" s="14">
        <f>+AVERAGE(C11,E11)*F$5*1.18</f>
        <v>334391.23810600903</v>
      </c>
      <c r="G11" s="15">
        <f t="shared" si="0"/>
        <v>14835521.901351271</v>
      </c>
      <c r="H11" s="2" t="s">
        <v>4</v>
      </c>
      <c r="I11" s="15">
        <f t="shared" si="1"/>
        <v>14835521.901351271</v>
      </c>
    </row>
    <row r="12" spans="2:9" x14ac:dyDescent="0.3">
      <c r="B12" s="2" t="s">
        <v>20</v>
      </c>
      <c r="C12" s="14">
        <f t="shared" si="2"/>
        <v>14835521.901351271</v>
      </c>
      <c r="D12" s="1">
        <v>4.9000000000000002E-2</v>
      </c>
      <c r="E12" s="14">
        <f t="shared" si="3"/>
        <v>15562462.474517483</v>
      </c>
      <c r="F12" s="14">
        <f t="shared" ref="F12:F16" si="4">+AVERAGE(C12,E12)*F$5*1.18</f>
        <v>358696.21563525131</v>
      </c>
      <c r="G12" s="15">
        <f t="shared" si="0"/>
        <v>15203766.258882232</v>
      </c>
      <c r="H12" s="2" t="s">
        <v>4</v>
      </c>
      <c r="I12" s="15">
        <f t="shared" si="1"/>
        <v>15203766.258882232</v>
      </c>
    </row>
    <row r="13" spans="2:9" x14ac:dyDescent="0.3">
      <c r="B13" s="2" t="s">
        <v>21</v>
      </c>
      <c r="C13" s="14">
        <f t="shared" si="2"/>
        <v>15203766.258882232</v>
      </c>
      <c r="D13" s="3">
        <v>-0.16500000000000001</v>
      </c>
      <c r="E13" s="14">
        <f t="shared" si="3"/>
        <v>12695144.826166663</v>
      </c>
      <c r="F13" s="14">
        <f t="shared" si="4"/>
        <v>329207.15080357692</v>
      </c>
      <c r="G13" s="15">
        <f t="shared" si="0"/>
        <v>12365937.675363086</v>
      </c>
      <c r="H13" s="2" t="s">
        <v>4</v>
      </c>
      <c r="I13" s="15">
        <f t="shared" si="1"/>
        <v>12365937.675363086</v>
      </c>
    </row>
    <row r="14" spans="2:9" x14ac:dyDescent="0.3">
      <c r="B14" s="2" t="s">
        <v>22</v>
      </c>
      <c r="C14" s="14">
        <f t="shared" si="2"/>
        <v>12365937.675363086</v>
      </c>
      <c r="D14" s="1">
        <v>0.59399999999999997</v>
      </c>
      <c r="E14" s="14">
        <f t="shared" si="3"/>
        <v>19711304.654528759</v>
      </c>
      <c r="F14" s="14">
        <f t="shared" si="4"/>
        <v>378511.45949272375</v>
      </c>
      <c r="G14" s="15">
        <f t="shared" si="0"/>
        <v>19332793.195036035</v>
      </c>
      <c r="H14" s="2" t="s">
        <v>4</v>
      </c>
      <c r="I14" s="15">
        <f t="shared" si="1"/>
        <v>19332793.195036035</v>
      </c>
    </row>
    <row r="15" spans="2:9" x14ac:dyDescent="0.3">
      <c r="B15" s="2" t="s">
        <v>23</v>
      </c>
      <c r="C15" s="14">
        <f t="shared" si="2"/>
        <v>19332793.195036035</v>
      </c>
      <c r="D15" s="1">
        <v>0.27100000000000002</v>
      </c>
      <c r="E15" s="14">
        <f t="shared" si="3"/>
        <v>24571980.150890797</v>
      </c>
      <c r="F15" s="14">
        <f t="shared" si="4"/>
        <v>518076.32548193663</v>
      </c>
      <c r="G15" s="15">
        <f t="shared" si="0"/>
        <v>24053903.825408861</v>
      </c>
      <c r="H15" s="2" t="s">
        <v>4</v>
      </c>
      <c r="I15" s="15">
        <f t="shared" si="1"/>
        <v>24053903.825408861</v>
      </c>
    </row>
    <row r="16" spans="2:9" x14ac:dyDescent="0.3">
      <c r="B16" s="2" t="s">
        <v>24</v>
      </c>
      <c r="C16" s="14">
        <f t="shared" si="2"/>
        <v>24053903.825408861</v>
      </c>
      <c r="D16" s="1">
        <v>3.2000000000000001E-2</v>
      </c>
      <c r="E16" s="14">
        <f t="shared" si="3"/>
        <v>24823628.747821946</v>
      </c>
      <c r="F16" s="14">
        <f t="shared" si="4"/>
        <v>576754.88436412346</v>
      </c>
      <c r="G16" s="15">
        <f t="shared" si="0"/>
        <v>24246873.863457821</v>
      </c>
      <c r="H16" s="2" t="s">
        <v>4</v>
      </c>
      <c r="I16" s="15">
        <f t="shared" si="1"/>
        <v>24246873.863457821</v>
      </c>
    </row>
    <row r="17" spans="2:9" x14ac:dyDescent="0.3">
      <c r="B17" s="21" t="s">
        <v>25</v>
      </c>
      <c r="C17" s="21"/>
      <c r="D17" s="21"/>
      <c r="E17" s="21"/>
      <c r="F17" s="17">
        <f>SUM(F7:F16)</f>
        <v>3423198.3741698153</v>
      </c>
      <c r="G17" s="10"/>
      <c r="H17" s="10"/>
      <c r="I17" s="10"/>
    </row>
    <row r="19" spans="2:9" x14ac:dyDescent="0.3">
      <c r="B19" s="12" t="s">
        <v>28</v>
      </c>
    </row>
    <row r="20" spans="2:9" x14ac:dyDescent="0.3">
      <c r="B20" s="13" t="s">
        <v>36</v>
      </c>
    </row>
    <row r="21" spans="2:9" x14ac:dyDescent="0.3">
      <c r="B21" t="s">
        <v>29</v>
      </c>
    </row>
    <row r="22" spans="2:9" x14ac:dyDescent="0.3">
      <c r="B22" t="s">
        <v>30</v>
      </c>
    </row>
    <row r="23" spans="2:9" x14ac:dyDescent="0.3">
      <c r="B23" t="s">
        <v>33</v>
      </c>
    </row>
  </sheetData>
  <sheetProtection algorithmName="SHA-512" hashValue="FU35sRgd/nf8W1p6PllOyPj0hmn06O2ZUBrF2KXVr+B/rVRMMsTdSMc79FpaJEQtFc9i/Azwl1eNasOFWtltQQ==" saltValue="TQUKWGvvYm4NgiWsemKW6A==" spinCount="100000" sheet="1" objects="1" scenarios="1"/>
  <protectedRanges>
    <protectedRange sqref="D7:D16" name="Range2"/>
    <protectedRange sqref="C7" name="Range1"/>
  </protectedRanges>
  <mergeCells count="9">
    <mergeCell ref="B4:B6"/>
    <mergeCell ref="B17:E17"/>
    <mergeCell ref="C4:I4"/>
    <mergeCell ref="C5:C6"/>
    <mergeCell ref="D5:D6"/>
    <mergeCell ref="E5:E6"/>
    <mergeCell ref="G5:G6"/>
    <mergeCell ref="H5:H6"/>
    <mergeCell ref="I5:I6"/>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294B4-848C-47F7-A0CB-3D163C21CEBF}">
  <dimension ref="B2:L27"/>
  <sheetViews>
    <sheetView showGridLines="0" zoomScale="105" zoomScaleNormal="105" workbookViewId="0"/>
  </sheetViews>
  <sheetFormatPr defaultRowHeight="14.4" x14ac:dyDescent="0.3"/>
  <cols>
    <col min="1" max="1" width="1.77734375" customWidth="1"/>
    <col min="2" max="3" width="14.33203125" bestFit="1" customWidth="1"/>
    <col min="4" max="4" width="22.6640625" customWidth="1"/>
    <col min="5" max="5" width="16" bestFit="1" customWidth="1"/>
    <col min="6" max="6" width="21.5546875" customWidth="1"/>
    <col min="7" max="7" width="18" customWidth="1"/>
    <col min="8" max="8" width="17.44140625" customWidth="1"/>
    <col min="9" max="9" width="14.44140625" customWidth="1"/>
    <col min="10" max="10" width="22.109375" customWidth="1"/>
    <col min="11" max="12" width="14.33203125" bestFit="1" customWidth="1"/>
    <col min="13" max="13" width="1.77734375" customWidth="1"/>
  </cols>
  <sheetData>
    <row r="2" spans="2:12" ht="18" x14ac:dyDescent="0.35">
      <c r="B2" s="11" t="s">
        <v>14</v>
      </c>
    </row>
    <row r="3" spans="2:12" ht="10.5" customHeight="1" x14ac:dyDescent="0.3"/>
    <row r="4" spans="2:12" x14ac:dyDescent="0.3">
      <c r="B4" s="25" t="s">
        <v>6</v>
      </c>
      <c r="C4" s="22" t="s">
        <v>5</v>
      </c>
      <c r="D4" s="22"/>
      <c r="E4" s="22"/>
      <c r="F4" s="22"/>
      <c r="G4" s="22"/>
      <c r="H4" s="22"/>
      <c r="I4" s="22"/>
      <c r="J4" s="22"/>
      <c r="K4" s="22"/>
      <c r="L4" s="22"/>
    </row>
    <row r="5" spans="2:12" x14ac:dyDescent="0.3">
      <c r="B5" s="25"/>
      <c r="C5" s="25" t="s">
        <v>7</v>
      </c>
      <c r="D5" s="26" t="s">
        <v>12</v>
      </c>
      <c r="E5" s="25" t="s">
        <v>0</v>
      </c>
      <c r="F5" s="4">
        <v>0.01</v>
      </c>
      <c r="G5" s="25" t="s">
        <v>3</v>
      </c>
      <c r="H5" s="4">
        <v>0.1</v>
      </c>
      <c r="I5" s="26" t="s">
        <v>9</v>
      </c>
      <c r="J5" s="4">
        <v>0.2</v>
      </c>
      <c r="K5" s="26" t="s">
        <v>10</v>
      </c>
      <c r="L5" s="26" t="s">
        <v>11</v>
      </c>
    </row>
    <row r="6" spans="2:12" ht="28.8" x14ac:dyDescent="0.3">
      <c r="B6" s="25"/>
      <c r="C6" s="25"/>
      <c r="D6" s="26"/>
      <c r="E6" s="25"/>
      <c r="F6" s="5" t="s">
        <v>26</v>
      </c>
      <c r="G6" s="25"/>
      <c r="H6" s="5" t="s">
        <v>1</v>
      </c>
      <c r="I6" s="26"/>
      <c r="J6" s="5" t="s">
        <v>27</v>
      </c>
      <c r="K6" s="26"/>
      <c r="L6" s="26"/>
    </row>
    <row r="7" spans="2:12" x14ac:dyDescent="0.3">
      <c r="B7" s="6"/>
      <c r="C7" s="6"/>
      <c r="D7" s="7"/>
      <c r="E7" s="6"/>
      <c r="F7" s="7"/>
      <c r="G7" s="6"/>
      <c r="H7" s="7"/>
      <c r="I7" s="7"/>
      <c r="J7" s="7"/>
      <c r="K7" s="7"/>
      <c r="L7" s="16">
        <f>C8</f>
        <v>5000000</v>
      </c>
    </row>
    <row r="8" spans="2:12" x14ac:dyDescent="0.3">
      <c r="B8" s="2" t="s">
        <v>15</v>
      </c>
      <c r="C8" s="14">
        <v>5000000</v>
      </c>
      <c r="D8" s="1">
        <v>0.38200000000000001</v>
      </c>
      <c r="E8" s="14">
        <f>+C8*(1+D8)</f>
        <v>6910000.0000000009</v>
      </c>
      <c r="F8" s="14">
        <f>+AVERAGE(C8,E8)*F$5*1.18</f>
        <v>70269</v>
      </c>
      <c r="G8" s="15">
        <f>E8-F8</f>
        <v>6839731.0000000009</v>
      </c>
      <c r="H8" s="14">
        <f>+L7*(1+H$5)</f>
        <v>5500000</v>
      </c>
      <c r="I8" s="15">
        <f>MAX(G8-H8,0)</f>
        <v>1339731.0000000009</v>
      </c>
      <c r="J8" s="14">
        <f>+I8*$J$5*1.18</f>
        <v>316176.51600000018</v>
      </c>
      <c r="K8" s="15">
        <f>+G8-J8</f>
        <v>6523554.4840000011</v>
      </c>
      <c r="L8" s="15">
        <f>IF(K8&gt;H8,K8,H8)</f>
        <v>6523554.4840000011</v>
      </c>
    </row>
    <row r="9" spans="2:12" x14ac:dyDescent="0.3">
      <c r="B9" s="2" t="s">
        <v>16</v>
      </c>
      <c r="C9" s="15">
        <f>K8</f>
        <v>6523554.4840000011</v>
      </c>
      <c r="D9" s="1">
        <v>0.82199999999999995</v>
      </c>
      <c r="E9" s="14">
        <f t="shared" ref="E9:E17" si="0">+C9*(1+D9)</f>
        <v>11885916.269848002</v>
      </c>
      <c r="F9" s="14">
        <f>+AVERAGE(C9,E9)*F$5*1.18</f>
        <v>108615.87744770321</v>
      </c>
      <c r="G9" s="15">
        <f t="shared" ref="G9:G17" si="1">E9-F9</f>
        <v>11777300.392400298</v>
      </c>
      <c r="H9" s="14">
        <f t="shared" ref="H9:H17" si="2">+L8*(1+H$5)</f>
        <v>7175909.9324000021</v>
      </c>
      <c r="I9" s="15">
        <f>MAX(G9-H9,0)</f>
        <v>4601390.4600002961</v>
      </c>
      <c r="J9" s="14">
        <f>+I9*$J$5*1.18</f>
        <v>1085928.14856007</v>
      </c>
      <c r="K9" s="15">
        <f t="shared" ref="K9:K17" si="3">+G9-J9</f>
        <v>10691372.243840229</v>
      </c>
      <c r="L9" s="15">
        <f>IF(K9&gt;H9,K9,H9)</f>
        <v>10691372.243840229</v>
      </c>
    </row>
    <row r="10" spans="2:12" x14ac:dyDescent="0.3">
      <c r="B10" s="2" t="s">
        <v>17</v>
      </c>
      <c r="C10" s="15">
        <f t="shared" ref="C10:C17" si="4">K9</f>
        <v>10691372.243840229</v>
      </c>
      <c r="D10" s="3">
        <v>-7.9000000000000001E-2</v>
      </c>
      <c r="E10" s="14">
        <f t="shared" si="0"/>
        <v>9846753.8365768511</v>
      </c>
      <c r="F10" s="14">
        <f>+AVERAGE(C10,E10)*F$5*1.18</f>
        <v>121174.94387446079</v>
      </c>
      <c r="G10" s="15">
        <f t="shared" si="1"/>
        <v>9725578.8927023895</v>
      </c>
      <c r="H10" s="14">
        <f t="shared" si="2"/>
        <v>11760509.468224254</v>
      </c>
      <c r="I10" s="15">
        <f t="shared" ref="I10:I17" si="5">MAX(G10-H10,0)</f>
        <v>0</v>
      </c>
      <c r="J10" s="14">
        <f>+I10*$J$5*1.18</f>
        <v>0</v>
      </c>
      <c r="K10" s="15">
        <f t="shared" si="3"/>
        <v>9725578.8927023895</v>
      </c>
      <c r="L10" s="15">
        <f>IF(K10&gt;H10,K10,H10)</f>
        <v>11760509.468224254</v>
      </c>
    </row>
    <row r="11" spans="2:12" x14ac:dyDescent="0.3">
      <c r="B11" s="2" t="s">
        <v>18</v>
      </c>
      <c r="C11" s="15">
        <f t="shared" si="4"/>
        <v>9725578.8927023895</v>
      </c>
      <c r="D11" s="1">
        <v>0.23699999999999999</v>
      </c>
      <c r="E11" s="14">
        <f t="shared" si="0"/>
        <v>12030541.090272857</v>
      </c>
      <c r="F11" s="14">
        <f>+AVERAGE(C11,E11)*F$5*1.18</f>
        <v>128361.10789955393</v>
      </c>
      <c r="G11" s="15">
        <f t="shared" si="1"/>
        <v>11902179.982373303</v>
      </c>
      <c r="H11" s="14">
        <f t="shared" si="2"/>
        <v>12936560.415046681</v>
      </c>
      <c r="I11" s="15">
        <f t="shared" si="5"/>
        <v>0</v>
      </c>
      <c r="J11" s="14">
        <f>+I11*$J$5*1.18</f>
        <v>0</v>
      </c>
      <c r="K11" s="15">
        <f t="shared" si="3"/>
        <v>11902179.982373303</v>
      </c>
      <c r="L11" s="15">
        <f t="shared" ref="L11:L17" si="6">IF(K11&gt;H11,K11,H11)</f>
        <v>12936560.415046681</v>
      </c>
    </row>
    <row r="12" spans="2:12" x14ac:dyDescent="0.3">
      <c r="B12" s="2" t="s">
        <v>19</v>
      </c>
      <c r="C12" s="15">
        <f t="shared" si="4"/>
        <v>11902179.982373303</v>
      </c>
      <c r="D12" s="1">
        <v>0.152</v>
      </c>
      <c r="E12" s="14">
        <f t="shared" si="0"/>
        <v>13711311.339694044</v>
      </c>
      <c r="F12" s="14">
        <f>+AVERAGE(C12,E12)*F$5*1.18</f>
        <v>151119.59880019733</v>
      </c>
      <c r="G12" s="15">
        <f t="shared" si="1"/>
        <v>13560191.740893846</v>
      </c>
      <c r="H12" s="14">
        <f t="shared" si="2"/>
        <v>14230216.456551351</v>
      </c>
      <c r="I12" s="15">
        <f t="shared" si="5"/>
        <v>0</v>
      </c>
      <c r="J12" s="14">
        <f>+I12*$J$5*1.18</f>
        <v>0</v>
      </c>
      <c r="K12" s="15">
        <f t="shared" si="3"/>
        <v>13560191.740893846</v>
      </c>
      <c r="L12" s="15">
        <f t="shared" si="6"/>
        <v>14230216.456551351</v>
      </c>
    </row>
    <row r="13" spans="2:12" x14ac:dyDescent="0.3">
      <c r="B13" s="2" t="s">
        <v>20</v>
      </c>
      <c r="C13" s="15">
        <f t="shared" si="4"/>
        <v>13560191.740893846</v>
      </c>
      <c r="D13" s="1">
        <v>4.9000000000000002E-2</v>
      </c>
      <c r="E13" s="14">
        <f t="shared" si="0"/>
        <v>14224641.136197643</v>
      </c>
      <c r="F13" s="14">
        <f t="shared" ref="F13:F17" si="7">+AVERAGE(C13,E13)*F$5*1.18</f>
        <v>163930.51397483979</v>
      </c>
      <c r="G13" s="15">
        <f t="shared" si="1"/>
        <v>14060710.622222804</v>
      </c>
      <c r="H13" s="14">
        <f t="shared" si="2"/>
        <v>15653238.102206487</v>
      </c>
      <c r="I13" s="15">
        <f t="shared" si="5"/>
        <v>0</v>
      </c>
      <c r="J13" s="14">
        <f t="shared" ref="J13:J17" si="8">+I13*$J$5*1.18</f>
        <v>0</v>
      </c>
      <c r="K13" s="15">
        <f t="shared" si="3"/>
        <v>14060710.622222804</v>
      </c>
      <c r="L13" s="15">
        <f t="shared" si="6"/>
        <v>15653238.102206487</v>
      </c>
    </row>
    <row r="14" spans="2:12" x14ac:dyDescent="0.3">
      <c r="B14" s="2" t="s">
        <v>21</v>
      </c>
      <c r="C14" s="15">
        <f t="shared" si="4"/>
        <v>14060710.622222804</v>
      </c>
      <c r="D14" s="3">
        <v>-0.16500000000000001</v>
      </c>
      <c r="E14" s="14">
        <f t="shared" si="0"/>
        <v>11740693.36955604</v>
      </c>
      <c r="F14" s="14">
        <f t="shared" si="7"/>
        <v>152228.28355149517</v>
      </c>
      <c r="G14" s="15">
        <f t="shared" si="1"/>
        <v>11588465.086004544</v>
      </c>
      <c r="H14" s="14">
        <f t="shared" si="2"/>
        <v>17218561.912427139</v>
      </c>
      <c r="I14" s="15">
        <f t="shared" si="5"/>
        <v>0</v>
      </c>
      <c r="J14" s="14">
        <f t="shared" si="8"/>
        <v>0</v>
      </c>
      <c r="K14" s="15">
        <f t="shared" si="3"/>
        <v>11588465.086004544</v>
      </c>
      <c r="L14" s="15">
        <f t="shared" si="6"/>
        <v>17218561.912427139</v>
      </c>
    </row>
    <row r="15" spans="2:12" x14ac:dyDescent="0.3">
      <c r="B15" s="2" t="s">
        <v>22</v>
      </c>
      <c r="C15" s="15">
        <f t="shared" si="4"/>
        <v>11588465.086004544</v>
      </c>
      <c r="D15" s="1">
        <v>0.59399999999999997</v>
      </c>
      <c r="E15" s="14">
        <f t="shared" si="0"/>
        <v>18472013.347091243</v>
      </c>
      <c r="F15" s="14">
        <f t="shared" si="7"/>
        <v>177356.82275526514</v>
      </c>
      <c r="G15" s="15">
        <f t="shared" si="1"/>
        <v>18294656.524335977</v>
      </c>
      <c r="H15" s="14">
        <f t="shared" si="2"/>
        <v>18940418.103669856</v>
      </c>
      <c r="I15" s="15">
        <f t="shared" si="5"/>
        <v>0</v>
      </c>
      <c r="J15" s="14">
        <f t="shared" si="8"/>
        <v>0</v>
      </c>
      <c r="K15" s="15">
        <f t="shared" si="3"/>
        <v>18294656.524335977</v>
      </c>
      <c r="L15" s="15">
        <f t="shared" si="6"/>
        <v>18940418.103669856</v>
      </c>
    </row>
    <row r="16" spans="2:12" x14ac:dyDescent="0.3">
      <c r="B16" s="2" t="s">
        <v>23</v>
      </c>
      <c r="C16" s="15">
        <f t="shared" si="4"/>
        <v>18294656.524335977</v>
      </c>
      <c r="D16" s="1">
        <v>0.27100000000000002</v>
      </c>
      <c r="E16" s="14">
        <f t="shared" si="0"/>
        <v>23252508.442431025</v>
      </c>
      <c r="F16" s="14">
        <f t="shared" si="7"/>
        <v>245128.27330392529</v>
      </c>
      <c r="G16" s="15">
        <f t="shared" si="1"/>
        <v>23007380.169127099</v>
      </c>
      <c r="H16" s="14">
        <f t="shared" si="2"/>
        <v>20834459.914036844</v>
      </c>
      <c r="I16" s="15">
        <f t="shared" si="5"/>
        <v>2172920.2550902553</v>
      </c>
      <c r="J16" s="14">
        <f t="shared" si="8"/>
        <v>512809.1802013003</v>
      </c>
      <c r="K16" s="15">
        <f t="shared" si="3"/>
        <v>22494570.9889258</v>
      </c>
      <c r="L16" s="15">
        <f t="shared" si="6"/>
        <v>22494570.9889258</v>
      </c>
    </row>
    <row r="17" spans="2:12" x14ac:dyDescent="0.3">
      <c r="B17" s="2" t="s">
        <v>24</v>
      </c>
      <c r="C17" s="15">
        <f t="shared" si="4"/>
        <v>22494570.9889258</v>
      </c>
      <c r="D17" s="1">
        <v>3.2000000000000001E-2</v>
      </c>
      <c r="E17" s="14">
        <f t="shared" si="0"/>
        <v>23214397.260571428</v>
      </c>
      <c r="F17" s="14">
        <f t="shared" si="7"/>
        <v>269682.91267203365</v>
      </c>
      <c r="G17" s="15">
        <f t="shared" si="1"/>
        <v>22944714.347899392</v>
      </c>
      <c r="H17" s="14">
        <f t="shared" si="2"/>
        <v>24744028.08781838</v>
      </c>
      <c r="I17" s="15">
        <f t="shared" si="5"/>
        <v>0</v>
      </c>
      <c r="J17" s="14">
        <f t="shared" si="8"/>
        <v>0</v>
      </c>
      <c r="K17" s="15">
        <f t="shared" si="3"/>
        <v>22944714.347899392</v>
      </c>
      <c r="L17" s="15">
        <f t="shared" si="6"/>
        <v>24744028.08781838</v>
      </c>
    </row>
    <row r="18" spans="2:12" x14ac:dyDescent="0.3">
      <c r="B18" s="25" t="s">
        <v>25</v>
      </c>
      <c r="C18" s="25"/>
      <c r="D18" s="25"/>
      <c r="E18" s="25"/>
      <c r="F18" s="17">
        <f>SUM(F8:F17)</f>
        <v>1587867.3342794743</v>
      </c>
      <c r="G18" s="8"/>
      <c r="H18" s="8"/>
      <c r="I18" s="8"/>
      <c r="J18" s="17">
        <f>SUM(J8:J17)</f>
        <v>1914913.8447613707</v>
      </c>
      <c r="K18" s="9"/>
      <c r="L18" s="9"/>
    </row>
    <row r="20" spans="2:12" x14ac:dyDescent="0.3">
      <c r="B20" s="27" t="s">
        <v>28</v>
      </c>
    </row>
    <row r="21" spans="2:12" x14ac:dyDescent="0.3">
      <c r="B21" s="13" t="s">
        <v>36</v>
      </c>
    </row>
    <row r="22" spans="2:12" x14ac:dyDescent="0.3">
      <c r="B22" t="s">
        <v>29</v>
      </c>
    </row>
    <row r="23" spans="2:12" x14ac:dyDescent="0.3">
      <c r="B23" t="s">
        <v>30</v>
      </c>
    </row>
    <row r="24" spans="2:12" x14ac:dyDescent="0.3">
      <c r="B24" t="s">
        <v>31</v>
      </c>
    </row>
    <row r="25" spans="2:12" x14ac:dyDescent="0.3">
      <c r="B25" t="s">
        <v>32</v>
      </c>
    </row>
    <row r="26" spans="2:12" x14ac:dyDescent="0.3">
      <c r="B26" t="s">
        <v>34</v>
      </c>
    </row>
    <row r="27" spans="2:12" x14ac:dyDescent="0.3">
      <c r="B27" t="s">
        <v>35</v>
      </c>
    </row>
  </sheetData>
  <sheetProtection algorithmName="SHA-512" hashValue="MPFBGRx+/5QLV2tzKfCSRsoQt9JX4z6bSwW0kQumAaLadJvth/RmHIff7n/u4uZXFfNoQvZRWz2JyO1DokwCmQ==" saltValue="idySjIxd3pdch0dqFJ51ow==" spinCount="100000" sheet="1" objects="1" scenarios="1"/>
  <protectedRanges>
    <protectedRange sqref="D8:D17" name="Range2"/>
    <protectedRange sqref="C8" name="Range1"/>
  </protectedRanges>
  <mergeCells count="10">
    <mergeCell ref="B18:E18"/>
    <mergeCell ref="B4:B6"/>
    <mergeCell ref="C4:L4"/>
    <mergeCell ref="C5:C6"/>
    <mergeCell ref="D5:D6"/>
    <mergeCell ref="E5:E6"/>
    <mergeCell ref="G5:G6"/>
    <mergeCell ref="I5:I6"/>
    <mergeCell ref="K5:K6"/>
    <mergeCell ref="L5:L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Fixed Fees Only</vt:lpstr>
      <vt:lpstr>Fixed+Compounding HR of 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simpl</dc:creator>
  <cp:lastModifiedBy>Fahima Malik</cp:lastModifiedBy>
  <cp:lastPrinted>2024-02-20T09:25:59Z</cp:lastPrinted>
  <dcterms:created xsi:type="dcterms:W3CDTF">2024-02-08T08:54:03Z</dcterms:created>
  <dcterms:modified xsi:type="dcterms:W3CDTF">2024-09-28T08:19:03Z</dcterms:modified>
</cp:coreProperties>
</file>